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95" windowWidth="12180" windowHeight="9735" activeTab="0"/>
  </bookViews>
  <sheets>
    <sheet name="Sheet1" sheetId="1" r:id="rId1"/>
  </sheets>
  <definedNames>
    <definedName name="degree">ATAN(1)/45</definedName>
    <definedName name="_xlnm.Print_Area" localSheetId="0">'Sheet1'!$B$2:$S$42</definedName>
  </definedNames>
  <calcPr fullCalcOnLoad="1"/>
</workbook>
</file>

<file path=xl/sharedStrings.xml><?xml version="1.0" encoding="utf-8"?>
<sst xmlns="http://schemas.openxmlformats.org/spreadsheetml/2006/main" count="67" uniqueCount="61">
  <si>
    <t>mag</t>
  </si>
  <si>
    <t>TAS</t>
  </si>
  <si>
    <t>ETA</t>
  </si>
  <si>
    <t>var</t>
  </si>
  <si>
    <t>true</t>
  </si>
  <si>
    <t>spd</t>
  </si>
  <si>
    <t>Course</t>
  </si>
  <si>
    <t>time</t>
  </si>
  <si>
    <t>////</t>
  </si>
  <si>
    <t>Date:</t>
  </si>
  <si>
    <t>Hdg Mag</t>
  </si>
  <si>
    <t>G/S</t>
  </si>
  <si>
    <t>Leg Time</t>
  </si>
  <si>
    <t>Leg Dist</t>
  </si>
  <si>
    <t>Wind Dir</t>
  </si>
  <si>
    <t>Leg Fuel</t>
  </si>
  <si>
    <t>Fuel Rem</t>
  </si>
  <si>
    <t>Set Fuel</t>
  </si>
  <si>
    <t>Hdg T</t>
  </si>
  <si>
    <t>Trk T</t>
  </si>
  <si>
    <t>Drift</t>
  </si>
  <si>
    <t>Spreadsheet instructions - Enter the details of the planned route in the green cells. The orange ones give the results.</t>
  </si>
  <si>
    <r>
      <t>DO NOT RELY ON THIS SPREADSHEET</t>
    </r>
    <r>
      <rPr>
        <sz val="12"/>
        <rFont val="Tahoma"/>
        <family val="2"/>
      </rPr>
      <t>.</t>
    </r>
  </si>
  <si>
    <t>It is intended as a means of checking your manual flight planning, not replacing it. Use at your own risk!</t>
  </si>
  <si>
    <t>Alasdair Arthur, 2001</t>
  </si>
  <si>
    <t>PILOT</t>
  </si>
  <si>
    <t>FROM</t>
  </si>
  <si>
    <t>DISTANCE</t>
  </si>
  <si>
    <t>START UP</t>
  </si>
  <si>
    <t>LANDING</t>
  </si>
  <si>
    <t>ALTERNATE</t>
  </si>
  <si>
    <t>SUNSET</t>
  </si>
  <si>
    <t>2000' W/V</t>
  </si>
  <si>
    <t>5000' W/V</t>
  </si>
  <si>
    <t>/</t>
  </si>
  <si>
    <t>AIRCRAFT</t>
  </si>
  <si>
    <t>TO</t>
  </si>
  <si>
    <t>FLIGHT TIME</t>
  </si>
  <si>
    <t>TAKE OFF</t>
  </si>
  <si>
    <t>SHUT DOWN</t>
  </si>
  <si>
    <t>VARIATION</t>
  </si>
  <si>
    <t>TEMP.</t>
  </si>
  <si>
    <t>MSA</t>
  </si>
  <si>
    <t>ALT</t>
  </si>
  <si>
    <t>ATA</t>
  </si>
  <si>
    <t>CLEARANCES, OBSERVATIONS &amp; NOTES</t>
  </si>
  <si>
    <t>TOTAL REQUIRED</t>
  </si>
  <si>
    <t>FUEL ON BOARD</t>
  </si>
  <si>
    <t>RESERVE</t>
  </si>
  <si>
    <t>TOTAL ENDURANCE</t>
  </si>
  <si>
    <t>FUEL BURN RATE</t>
  </si>
  <si>
    <t>VFR FLIGHT LOG</t>
  </si>
  <si>
    <t>COMMUNICATIONS</t>
  </si>
  <si>
    <t>FUEL</t>
  </si>
  <si>
    <t>DISTRESS 121.5</t>
  </si>
  <si>
    <t>DEPARTURE INFORMATION</t>
  </si>
  <si>
    <r>
      <t>FROM</t>
    </r>
    <r>
      <rPr>
        <sz val="12"/>
        <rFont val="Tahoma"/>
        <family val="0"/>
      </rPr>
      <t xml:space="preserve">
TO</t>
    </r>
  </si>
  <si>
    <t>Wind Spd</t>
  </si>
  <si>
    <t xml:space="preserve">STATION  SERVICE  FREQ    </t>
  </si>
  <si>
    <t>W</t>
  </si>
  <si>
    <t>HDG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</si>
</sst>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;0.0;"/>
    <numFmt numFmtId="169" formatCode="000"/>
    <numFmt numFmtId="170" formatCode="#"/>
    <numFmt numFmtId="171" formatCode="0.0;[Red]\-0.0;"/>
    <numFmt numFmtId="172" formatCode="000;\-000;"/>
    <numFmt numFmtId="173" formatCode="0.0"/>
    <numFmt numFmtId="174" formatCode="h:mm"/>
    <numFmt numFmtId="175" formatCode="000.00"/>
    <numFmt numFmtId="176" formatCode="000.000"/>
    <numFmt numFmtId="177" formatCode="mmmm\ d\,\ yyyy"/>
  </numFmts>
  <fonts count="3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0"/>
      <color indexed="61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sz val="14"/>
      <name val="Tahoma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u val="single"/>
      <sz val="12"/>
      <name val="Tahoma"/>
      <family val="2"/>
    </font>
    <font>
      <sz val="18"/>
      <name val="Arial"/>
      <family val="2"/>
    </font>
    <font>
      <sz val="16"/>
      <name val="Comic Sans MS"/>
      <family val="4"/>
    </font>
    <font>
      <b/>
      <sz val="14"/>
      <name val="Tahoma"/>
      <family val="2"/>
    </font>
    <font>
      <sz val="16"/>
      <color indexed="8"/>
      <name val="Comic Sans MS"/>
      <family val="4"/>
    </font>
    <font>
      <sz val="18"/>
      <color indexed="8"/>
      <name val="Arial"/>
      <family val="2"/>
    </font>
    <font>
      <sz val="16"/>
      <name val="Tahoma"/>
      <family val="2"/>
    </font>
    <font>
      <b/>
      <sz val="16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8"/>
      <name val="Tahoma"/>
      <family val="2"/>
    </font>
    <font>
      <b/>
      <sz val="22"/>
      <color indexed="8"/>
      <name val="Arial"/>
      <family val="2"/>
    </font>
    <font>
      <sz val="18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170" fontId="6" fillId="0" borderId="2" xfId="0" applyNumberFormat="1" applyFont="1" applyFill="1" applyBorder="1" applyAlignment="1" applyProtection="1">
      <alignment horizontal="center" vertical="center" wrapText="1"/>
      <protection/>
    </xf>
    <xf numFmtId="170" fontId="6" fillId="0" borderId="1" xfId="0" applyNumberFormat="1" applyFont="1" applyFill="1" applyBorder="1" applyAlignment="1" applyProtection="1">
      <alignment horizontal="center" vertical="center" wrapText="1"/>
      <protection/>
    </xf>
    <xf numFmtId="173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169" fontId="9" fillId="0" borderId="6" xfId="0" applyNumberFormat="1" applyFont="1" applyFill="1" applyBorder="1" applyAlignment="1" applyProtection="1">
      <alignment horizontal="center" vertical="center"/>
      <protection/>
    </xf>
    <xf numFmtId="169" fontId="33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3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16" fillId="3" borderId="8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 quotePrefix="1">
      <alignment horizontal="center" vertical="center"/>
      <protection/>
    </xf>
    <xf numFmtId="0" fontId="16" fillId="3" borderId="9" xfId="0" applyFont="1" applyFill="1" applyBorder="1" applyAlignment="1" applyProtection="1">
      <alignment vertical="center"/>
      <protection/>
    </xf>
    <xf numFmtId="0" fontId="15" fillId="0" borderId="4" xfId="0" applyFont="1" applyBorder="1" applyAlignment="1" applyProtection="1" quotePrefix="1">
      <alignment horizontal="center"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8" fillId="0" borderId="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9" fontId="16" fillId="0" borderId="1" xfId="0" applyNumberFormat="1" applyFont="1" applyFill="1" applyBorder="1" applyAlignment="1" applyProtection="1">
      <alignment horizontal="right" vertical="center"/>
      <protection locked="0"/>
    </xf>
    <xf numFmtId="169" fontId="16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left" vertical="top"/>
      <protection locked="0"/>
    </xf>
    <xf numFmtId="0" fontId="34" fillId="0" borderId="0" xfId="0" applyFont="1" applyBorder="1" applyAlignment="1" applyProtection="1">
      <alignment horizontal="left" vertical="top"/>
      <protection locked="0"/>
    </xf>
    <xf numFmtId="0" fontId="34" fillId="0" borderId="13" xfId="0" applyFont="1" applyBorder="1" applyAlignment="1" applyProtection="1">
      <alignment horizontal="left" vertical="top"/>
      <protection locked="0"/>
    </xf>
    <xf numFmtId="0" fontId="34" fillId="0" borderId="14" xfId="0" applyFont="1" applyBorder="1" applyAlignment="1" applyProtection="1">
      <alignment horizontal="left" vertical="top"/>
      <protection locked="0"/>
    </xf>
    <xf numFmtId="0" fontId="34" fillId="0" borderId="3" xfId="0" applyFont="1" applyBorder="1" applyAlignment="1" applyProtection="1">
      <alignment horizontal="left" vertical="top"/>
      <protection locked="0"/>
    </xf>
    <xf numFmtId="0" fontId="34" fillId="0" borderId="5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2" fillId="0" borderId="12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 horizontal="left" vertical="top"/>
      <protection locked="0"/>
    </xf>
    <xf numFmtId="0" fontId="32" fillId="0" borderId="0" xfId="0" applyFont="1" applyBorder="1" applyAlignment="1" applyProtection="1">
      <alignment horizontal="left" vertical="top"/>
      <protection locked="0"/>
    </xf>
    <xf numFmtId="0" fontId="32" fillId="0" borderId="13" xfId="0" applyFont="1" applyBorder="1" applyAlignment="1" applyProtection="1">
      <alignment horizontal="left" vertical="top"/>
      <protection locked="0"/>
    </xf>
    <xf numFmtId="0" fontId="34" fillId="0" borderId="12" xfId="0" applyFont="1" applyBorder="1" applyAlignment="1" applyProtection="1">
      <alignment horizontal="left" vertical="top"/>
      <protection locked="0"/>
    </xf>
    <xf numFmtId="0" fontId="34" fillId="0" borderId="0" xfId="0" applyFont="1" applyBorder="1" applyAlignment="1" applyProtection="1">
      <alignment horizontal="left" vertical="top"/>
      <protection locked="0"/>
    </xf>
    <xf numFmtId="0" fontId="34" fillId="0" borderId="13" xfId="0" applyFont="1" applyBorder="1" applyAlignment="1" applyProtection="1">
      <alignment horizontal="left" vertical="top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/>
    </xf>
    <xf numFmtId="0" fontId="16" fillId="3" borderId="3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/>
    </xf>
    <xf numFmtId="0" fontId="16" fillId="3" borderId="1" xfId="0" applyFont="1" applyFill="1" applyBorder="1" applyAlignment="1" applyProtection="1">
      <alignment horizontal="center" vertical="center"/>
      <protection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0" fillId="2" borderId="11" xfId="0" applyFont="1" applyFill="1" applyBorder="1" applyAlignment="1" applyProtection="1">
      <alignment horizontal="center" vertical="center"/>
      <protection locked="0"/>
    </xf>
    <xf numFmtId="169" fontId="30" fillId="2" borderId="11" xfId="0" applyNumberFormat="1" applyFont="1" applyFill="1" applyBorder="1" applyAlignment="1" applyProtection="1">
      <alignment horizontal="center" vertical="center"/>
      <protection locked="0"/>
    </xf>
    <xf numFmtId="3" fontId="29" fillId="0" borderId="9" xfId="0" applyNumberFormat="1" applyFont="1" applyBorder="1" applyAlignment="1" applyProtection="1">
      <alignment horizontal="center" vertical="center"/>
      <protection locked="0"/>
    </xf>
    <xf numFmtId="3" fontId="29" fillId="0" borderId="10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177" fontId="19" fillId="0" borderId="3" xfId="0" applyNumberFormat="1" applyFont="1" applyBorder="1" applyAlignment="1" applyProtection="1">
      <alignment horizontal="left" vertical="center"/>
      <protection locked="0"/>
    </xf>
    <xf numFmtId="174" fontId="19" fillId="0" borderId="8" xfId="0" applyNumberFormat="1" applyFont="1" applyBorder="1" applyAlignment="1" applyProtection="1">
      <alignment horizontal="center" vertical="center"/>
      <protection/>
    </xf>
    <xf numFmtId="174" fontId="19" fillId="0" borderId="2" xfId="0" applyNumberFormat="1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/>
      <protection/>
    </xf>
    <xf numFmtId="173" fontId="20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30" fillId="0" borderId="1" xfId="0" applyNumberFormat="1" applyFont="1" applyFill="1" applyBorder="1" applyAlignment="1" applyProtection="1">
      <alignment horizontal="center" vertical="center"/>
      <protection locked="0"/>
    </xf>
    <xf numFmtId="169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3" fillId="4" borderId="12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center" wrapText="1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0" fontId="10" fillId="4" borderId="14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18" fillId="3" borderId="1" xfId="0" applyFont="1" applyFill="1" applyBorder="1" applyAlignment="1" applyProtection="1">
      <alignment horizontal="center" vertical="center"/>
      <protection/>
    </xf>
    <xf numFmtId="0" fontId="18" fillId="3" borderId="2" xfId="0" applyFont="1" applyFill="1" applyBorder="1" applyAlignment="1" applyProtection="1">
      <alignment horizontal="center" vertical="center"/>
      <protection/>
    </xf>
    <xf numFmtId="170" fontId="3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9" fontId="30" fillId="2" borderId="19" xfId="0" applyNumberFormat="1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169" fontId="30" fillId="2" borderId="20" xfId="0" applyNumberFormat="1" applyFont="1" applyFill="1" applyBorder="1" applyAlignment="1" applyProtection="1">
      <alignment horizontal="center" vertical="center"/>
      <protection locked="0"/>
    </xf>
    <xf numFmtId="169" fontId="30" fillId="2" borderId="21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30" fillId="2" borderId="2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30" fillId="2" borderId="22" xfId="0" applyFont="1" applyFill="1" applyBorder="1" applyAlignment="1" applyProtection="1">
      <alignment horizontal="center" vertical="center"/>
      <protection locked="0"/>
    </xf>
    <xf numFmtId="0" fontId="30" fillId="2" borderId="23" xfId="0" applyFont="1" applyFill="1" applyBorder="1" applyAlignment="1" applyProtection="1">
      <alignment horizontal="center" vertical="center"/>
      <protection locked="0"/>
    </xf>
    <xf numFmtId="46" fontId="31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top"/>
      <protection/>
    </xf>
    <xf numFmtId="0" fontId="24" fillId="0" borderId="4" xfId="0" applyFont="1" applyBorder="1" applyAlignment="1" applyProtection="1">
      <alignment horizontal="center" vertical="top"/>
      <protection/>
    </xf>
    <xf numFmtId="0" fontId="24" fillId="0" borderId="10" xfId="0" applyFont="1" applyBorder="1" applyAlignment="1" applyProtection="1">
      <alignment horizontal="center" vertical="top"/>
      <protection/>
    </xf>
    <xf numFmtId="0" fontId="28" fillId="5" borderId="1" xfId="0" applyFont="1" applyFill="1" applyBorder="1" applyAlignment="1" applyProtection="1">
      <alignment horizontal="center" vertical="center"/>
      <protection/>
    </xf>
    <xf numFmtId="0" fontId="28" fillId="5" borderId="2" xfId="0" applyFont="1" applyFill="1" applyBorder="1" applyAlignment="1" applyProtection="1">
      <alignment horizontal="center" vertical="center"/>
      <protection/>
    </xf>
    <xf numFmtId="0" fontId="20" fillId="0" borderId="8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0" fillId="0" borderId="2" xfId="0" applyFont="1" applyBorder="1" applyAlignment="1" applyProtection="1">
      <alignment horizontal="center" vertical="center"/>
      <protection/>
    </xf>
    <xf numFmtId="46" fontId="22" fillId="0" borderId="1" xfId="0" applyNumberFormat="1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173" fontId="19" fillId="0" borderId="8" xfId="0" applyNumberFormat="1" applyFont="1" applyBorder="1" applyAlignment="1" applyProtection="1">
      <alignment horizontal="center" vertical="center"/>
      <protection/>
    </xf>
    <xf numFmtId="173" fontId="19" fillId="0" borderId="2" xfId="0" applyNumberFormat="1" applyFont="1" applyBorder="1" applyAlignment="1" applyProtection="1">
      <alignment horizontal="center" vertical="center"/>
      <protection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20" fontId="22" fillId="0" borderId="1" xfId="0" applyNumberFormat="1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/>
    </xf>
    <xf numFmtId="0" fontId="8" fillId="3" borderId="1" xfId="0" applyFont="1" applyFill="1" applyBorder="1" applyAlignment="1" applyProtection="1">
      <alignment horizontal="left" vertical="center"/>
      <protection/>
    </xf>
    <xf numFmtId="0" fontId="8" fillId="3" borderId="2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53"/>
  <sheetViews>
    <sheetView showGridLines="0" tabSelected="1" zoomScale="50" zoomScaleNormal="50" workbookViewId="0" topLeftCell="A1">
      <selection activeCell="T37" sqref="T37"/>
    </sheetView>
  </sheetViews>
  <sheetFormatPr defaultColWidth="9.140625" defaultRowHeight="12.75"/>
  <cols>
    <col min="1" max="1" width="4.7109375" style="14" customWidth="1"/>
    <col min="2" max="2" width="23.00390625" style="14" customWidth="1"/>
    <col min="3" max="3" width="11.8515625" style="14" customWidth="1"/>
    <col min="4" max="4" width="2.7109375" style="14" customWidth="1"/>
    <col min="5" max="5" width="7.57421875" style="14" customWidth="1"/>
    <col min="6" max="6" width="8.28125" style="14" customWidth="1"/>
    <col min="7" max="7" width="9.28125" style="14" customWidth="1"/>
    <col min="8" max="8" width="8.140625" style="14" customWidth="1"/>
    <col min="9" max="9" width="7.00390625" style="14" customWidth="1"/>
    <col min="10" max="10" width="8.421875" style="14" customWidth="1"/>
    <col min="11" max="11" width="11.00390625" style="14" customWidth="1"/>
    <col min="12" max="12" width="7.57421875" style="14" customWidth="1"/>
    <col min="13" max="13" width="8.7109375" style="14" customWidth="1"/>
    <col min="14" max="14" width="18.00390625" style="14" customWidth="1"/>
    <col min="15" max="16" width="10.00390625" style="14" customWidth="1"/>
    <col min="17" max="17" width="9.57421875" style="14" customWidth="1"/>
    <col min="18" max="18" width="7.421875" style="14" customWidth="1"/>
    <col min="19" max="19" width="8.00390625" style="14" customWidth="1"/>
    <col min="20" max="20" width="9.140625" style="14" customWidth="1"/>
    <col min="21" max="21" width="9.28125" style="14" hidden="1" customWidth="1"/>
    <col min="22" max="22" width="0" style="14" hidden="1" customWidth="1"/>
    <col min="23" max="23" width="4.57421875" style="14" hidden="1" customWidth="1"/>
    <col min="24" max="24" width="7.421875" style="14" hidden="1" customWidth="1"/>
    <col min="25" max="25" width="3.421875" style="14" hidden="1" customWidth="1"/>
    <col min="26" max="26" width="4.8515625" style="14" hidden="1" customWidth="1"/>
    <col min="27" max="28" width="7.28125" style="14" hidden="1" customWidth="1"/>
    <col min="29" max="29" width="7.57421875" style="14" hidden="1" customWidth="1"/>
    <col min="30" max="30" width="5.140625" style="14" hidden="1" customWidth="1"/>
    <col min="31" max="31" width="7.28125" style="14" hidden="1" customWidth="1"/>
    <col min="32" max="32" width="5.28125" style="14" hidden="1" customWidth="1"/>
    <col min="33" max="33" width="3.8515625" style="14" hidden="1" customWidth="1"/>
    <col min="34" max="34" width="6.00390625" style="14" hidden="1" customWidth="1"/>
    <col min="35" max="35" width="5.8515625" style="14" hidden="1" customWidth="1"/>
    <col min="36" max="36" width="5.57421875" style="14" hidden="1" customWidth="1"/>
    <col min="37" max="37" width="8.28125" style="14" hidden="1" customWidth="1"/>
    <col min="38" max="38" width="6.8515625" style="15" hidden="1" customWidth="1"/>
    <col min="39" max="39" width="8.421875" style="14" customWidth="1"/>
    <col min="40" max="40" width="8.8515625" style="14" bestFit="1" customWidth="1"/>
    <col min="41" max="247" width="8.421875" style="14" bestFit="1" customWidth="1"/>
    <col min="248" max="16384" width="8.421875" style="14" customWidth="1"/>
  </cols>
  <sheetData>
    <row r="2" spans="2:22" ht="41.25" customHeight="1">
      <c r="B2" s="140" t="s">
        <v>51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3"/>
      <c r="U2" s="13"/>
      <c r="V2" s="13"/>
    </row>
    <row r="3" spans="8:22" ht="15">
      <c r="H3" s="16"/>
      <c r="T3" s="2"/>
      <c r="U3" s="2"/>
      <c r="V3" s="2"/>
    </row>
    <row r="4" spans="2:22" ht="33" customHeight="1">
      <c r="B4" s="17" t="s">
        <v>9</v>
      </c>
      <c r="C4" s="105"/>
      <c r="D4" s="105"/>
      <c r="E4" s="105"/>
      <c r="F4" s="105"/>
      <c r="G4" s="18"/>
      <c r="H4" s="18"/>
      <c r="I4" s="19"/>
      <c r="J4" s="19"/>
      <c r="K4" s="19"/>
      <c r="L4" s="19"/>
      <c r="M4" s="19"/>
      <c r="N4" s="19"/>
      <c r="O4" s="152" t="s">
        <v>53</v>
      </c>
      <c r="P4" s="152"/>
      <c r="Q4" s="152"/>
      <c r="R4" s="152"/>
      <c r="S4" s="153"/>
      <c r="T4" s="2"/>
      <c r="U4" s="2"/>
      <c r="V4" s="2"/>
    </row>
    <row r="5" spans="2:22" ht="33" customHeight="1">
      <c r="B5" s="20" t="s">
        <v>25</v>
      </c>
      <c r="C5" s="83"/>
      <c r="D5" s="83"/>
      <c r="E5" s="84"/>
      <c r="F5" s="93" t="s">
        <v>35</v>
      </c>
      <c r="G5" s="94"/>
      <c r="H5" s="83"/>
      <c r="I5" s="83"/>
      <c r="J5" s="83"/>
      <c r="K5" s="83"/>
      <c r="L5" s="83"/>
      <c r="M5" s="83"/>
      <c r="N5" s="84"/>
      <c r="O5" s="167" t="s">
        <v>50</v>
      </c>
      <c r="P5" s="168"/>
      <c r="Q5" s="169"/>
      <c r="R5" s="164"/>
      <c r="S5" s="165"/>
      <c r="T5" s="2"/>
      <c r="U5" s="2"/>
      <c r="V5" s="2"/>
    </row>
    <row r="6" spans="2:22" ht="33" customHeight="1">
      <c r="B6" s="20" t="s">
        <v>26</v>
      </c>
      <c r="C6" s="83"/>
      <c r="D6" s="83"/>
      <c r="E6" s="84"/>
      <c r="F6" s="93" t="s">
        <v>36</v>
      </c>
      <c r="G6" s="94"/>
      <c r="H6" s="83"/>
      <c r="I6" s="83"/>
      <c r="J6" s="83"/>
      <c r="K6" s="83"/>
      <c r="L6" s="83"/>
      <c r="M6" s="83"/>
      <c r="N6" s="84"/>
      <c r="O6" s="21" t="s">
        <v>46</v>
      </c>
      <c r="P6" s="22"/>
      <c r="Q6" s="22"/>
      <c r="R6" s="162">
        <f>SUM(R22:R33)</f>
        <v>0</v>
      </c>
      <c r="S6" s="163"/>
      <c r="T6" s="2"/>
      <c r="U6" s="2"/>
      <c r="V6" s="2"/>
    </row>
    <row r="7" spans="2:22" ht="33" customHeight="1">
      <c r="B7" s="20" t="s">
        <v>27</v>
      </c>
      <c r="C7" s="85">
        <f>SUM(M22:M33)</f>
        <v>0</v>
      </c>
      <c r="D7" s="85"/>
      <c r="E7" s="86"/>
      <c r="F7" s="89" t="s">
        <v>37</v>
      </c>
      <c r="G7" s="90"/>
      <c r="H7" s="157">
        <f>SUM(N22:N33)</f>
        <v>0</v>
      </c>
      <c r="I7" s="85"/>
      <c r="J7" s="85"/>
      <c r="K7" s="23"/>
      <c r="L7" s="23"/>
      <c r="M7" s="23"/>
      <c r="N7" s="23"/>
      <c r="O7" s="21" t="s">
        <v>47</v>
      </c>
      <c r="P7" s="22"/>
      <c r="Q7" s="22"/>
      <c r="R7" s="160"/>
      <c r="S7" s="161"/>
      <c r="T7" s="2"/>
      <c r="U7" s="2"/>
      <c r="V7" s="2"/>
    </row>
    <row r="8" spans="2:22" ht="33" customHeight="1">
      <c r="B8" s="20" t="s">
        <v>28</v>
      </c>
      <c r="C8" s="91"/>
      <c r="D8" s="91"/>
      <c r="E8" s="92"/>
      <c r="F8" s="93" t="s">
        <v>38</v>
      </c>
      <c r="G8" s="94"/>
      <c r="H8" s="87"/>
      <c r="I8" s="87"/>
      <c r="J8" s="87"/>
      <c r="K8" s="87"/>
      <c r="L8" s="87"/>
      <c r="M8" s="87"/>
      <c r="N8" s="88"/>
      <c r="O8" s="21" t="s">
        <v>48</v>
      </c>
      <c r="P8" s="22"/>
      <c r="Q8" s="22"/>
      <c r="R8" s="158"/>
      <c r="S8" s="159"/>
      <c r="T8" s="2"/>
      <c r="U8" s="2"/>
      <c r="V8" s="2"/>
    </row>
    <row r="9" spans="2:22" ht="33" customHeight="1">
      <c r="B9" s="20" t="s">
        <v>29</v>
      </c>
      <c r="C9" s="91"/>
      <c r="D9" s="91"/>
      <c r="E9" s="92"/>
      <c r="F9" s="93" t="s">
        <v>39</v>
      </c>
      <c r="G9" s="94"/>
      <c r="H9" s="87"/>
      <c r="I9" s="87"/>
      <c r="J9" s="87"/>
      <c r="K9" s="87"/>
      <c r="L9" s="87"/>
      <c r="M9" s="87"/>
      <c r="N9" s="88"/>
      <c r="O9" s="21" t="s">
        <v>49</v>
      </c>
      <c r="P9" s="22"/>
      <c r="Q9" s="22"/>
      <c r="R9" s="106">
        <f>IF(R5&lt;&gt;"",TIME((R7-R8)/R5,60*((R7-R8)/R5-INT((R7-R8)/R5)),0),"")</f>
      </c>
      <c r="S9" s="107"/>
      <c r="T9" s="2"/>
      <c r="U9" s="2"/>
      <c r="V9" s="2"/>
    </row>
    <row r="10" spans="2:22" ht="33" customHeight="1">
      <c r="B10" s="20" t="s">
        <v>30</v>
      </c>
      <c r="C10" s="83"/>
      <c r="D10" s="83"/>
      <c r="E10" s="84"/>
      <c r="F10" s="93" t="s">
        <v>60</v>
      </c>
      <c r="G10" s="94"/>
      <c r="H10" s="120"/>
      <c r="I10" s="120"/>
      <c r="J10" s="1"/>
      <c r="K10" s="1"/>
      <c r="L10" s="1"/>
      <c r="M10" s="1"/>
      <c r="N10" s="1"/>
      <c r="O10" s="152" t="s">
        <v>52</v>
      </c>
      <c r="P10" s="152"/>
      <c r="Q10" s="152"/>
      <c r="R10" s="152"/>
      <c r="S10" s="153"/>
      <c r="T10" s="2"/>
      <c r="U10" s="2"/>
      <c r="V10" s="2"/>
    </row>
    <row r="11" spans="2:22" ht="33" customHeight="1">
      <c r="B11" s="20" t="s">
        <v>27</v>
      </c>
      <c r="C11" s="97"/>
      <c r="D11" s="97"/>
      <c r="E11" s="98"/>
      <c r="F11" s="93" t="s">
        <v>37</v>
      </c>
      <c r="G11" s="94"/>
      <c r="H11" s="119"/>
      <c r="I11" s="119"/>
      <c r="J11" s="120"/>
      <c r="K11" s="120"/>
      <c r="L11" s="120"/>
      <c r="M11" s="120"/>
      <c r="N11" s="64"/>
      <c r="O11" s="154" t="s">
        <v>54</v>
      </c>
      <c r="P11" s="155"/>
      <c r="Q11" s="155"/>
      <c r="R11" s="155"/>
      <c r="S11" s="156"/>
      <c r="T11" s="2"/>
      <c r="U11" s="2"/>
      <c r="V11" s="2"/>
    </row>
    <row r="12" spans="2:22" ht="33" customHeight="1">
      <c r="B12" s="20" t="s">
        <v>31</v>
      </c>
      <c r="C12" s="166"/>
      <c r="D12" s="83"/>
      <c r="E12" s="84"/>
      <c r="F12" s="93" t="s">
        <v>40</v>
      </c>
      <c r="G12" s="94"/>
      <c r="H12" s="10">
        <v>3</v>
      </c>
      <c r="I12" s="9" t="s">
        <v>59</v>
      </c>
      <c r="J12" s="52"/>
      <c r="K12" s="52"/>
      <c r="L12" s="52"/>
      <c r="M12" s="52"/>
      <c r="N12" s="52"/>
      <c r="O12" s="130" t="s">
        <v>58</v>
      </c>
      <c r="P12" s="131"/>
      <c r="Q12" s="131"/>
      <c r="R12" s="131"/>
      <c r="S12" s="132"/>
      <c r="T12" s="2"/>
      <c r="U12" s="2"/>
      <c r="V12" s="2"/>
    </row>
    <row r="13" spans="2:22" ht="33" customHeight="1">
      <c r="B13" s="20" t="s">
        <v>32</v>
      </c>
      <c r="C13" s="59">
        <v>0</v>
      </c>
      <c r="D13" s="24" t="s">
        <v>34</v>
      </c>
      <c r="E13" s="60">
        <v>0</v>
      </c>
      <c r="F13" s="93" t="s">
        <v>41</v>
      </c>
      <c r="G13" s="94"/>
      <c r="H13" s="134"/>
      <c r="I13" s="135"/>
      <c r="J13" s="63"/>
      <c r="K13" s="52"/>
      <c r="L13" s="63"/>
      <c r="M13" s="63"/>
      <c r="N13" s="63"/>
      <c r="O13" s="115"/>
      <c r="P13" s="116"/>
      <c r="Q13" s="46"/>
      <c r="R13" s="111"/>
      <c r="S13" s="112"/>
      <c r="T13" s="2"/>
      <c r="U13" s="2"/>
      <c r="V13" s="2"/>
    </row>
    <row r="14" spans="2:22" ht="33" customHeight="1">
      <c r="B14" s="25" t="s">
        <v>33</v>
      </c>
      <c r="C14" s="62"/>
      <c r="D14" s="26" t="s">
        <v>34</v>
      </c>
      <c r="E14" s="61"/>
      <c r="F14" s="89" t="s">
        <v>41</v>
      </c>
      <c r="G14" s="90"/>
      <c r="H14" s="87"/>
      <c r="I14" s="88"/>
      <c r="J14" s="63"/>
      <c r="K14" s="52"/>
      <c r="L14" s="63"/>
      <c r="M14" s="63"/>
      <c r="N14" s="63"/>
      <c r="O14" s="117"/>
      <c r="P14" s="118"/>
      <c r="Q14" s="47"/>
      <c r="R14" s="111"/>
      <c r="S14" s="112"/>
      <c r="T14" s="2"/>
      <c r="U14" s="2"/>
      <c r="V14" s="2"/>
    </row>
    <row r="15" spans="2:22" ht="33" customHeight="1">
      <c r="B15" s="27" t="s">
        <v>55</v>
      </c>
      <c r="C15" s="28"/>
      <c r="D15" s="28"/>
      <c r="E15" s="28"/>
      <c r="F15" s="28"/>
      <c r="G15" s="28"/>
      <c r="H15" s="29"/>
      <c r="I15" s="7"/>
      <c r="J15" s="28"/>
      <c r="K15" s="7"/>
      <c r="L15" s="28"/>
      <c r="M15" s="28"/>
      <c r="N15" s="30"/>
      <c r="O15" s="117"/>
      <c r="P15" s="118"/>
      <c r="Q15" s="47"/>
      <c r="R15" s="111"/>
      <c r="S15" s="112"/>
      <c r="T15" s="2"/>
      <c r="U15" s="2"/>
      <c r="V15" s="2"/>
    </row>
    <row r="16" spans="2:22" ht="26.25" customHeight="1">
      <c r="B16" s="73"/>
      <c r="C16" s="50"/>
      <c r="D16" s="50"/>
      <c r="E16" s="50"/>
      <c r="F16" s="50"/>
      <c r="G16" s="50"/>
      <c r="H16" s="51"/>
      <c r="I16" s="52"/>
      <c r="J16" s="50"/>
      <c r="K16" s="52"/>
      <c r="L16" s="50"/>
      <c r="M16" s="50"/>
      <c r="N16" s="53"/>
      <c r="O16" s="117"/>
      <c r="P16" s="118"/>
      <c r="Q16" s="47"/>
      <c r="R16" s="111"/>
      <c r="S16" s="112"/>
      <c r="T16" s="2"/>
      <c r="U16" s="2"/>
      <c r="V16" s="2"/>
    </row>
    <row r="17" spans="2:22" ht="26.25" customHeight="1">
      <c r="B17" s="49"/>
      <c r="C17" s="50"/>
      <c r="D17" s="50"/>
      <c r="E17" s="50"/>
      <c r="F17" s="50"/>
      <c r="G17" s="50"/>
      <c r="H17" s="51"/>
      <c r="I17" s="52"/>
      <c r="J17" s="50"/>
      <c r="K17" s="52"/>
      <c r="L17" s="50"/>
      <c r="M17" s="50"/>
      <c r="N17" s="53"/>
      <c r="O17" s="117"/>
      <c r="P17" s="118"/>
      <c r="Q17" s="47"/>
      <c r="R17" s="111"/>
      <c r="S17" s="112"/>
      <c r="T17" s="2"/>
      <c r="U17" s="2"/>
      <c r="V17" s="2"/>
    </row>
    <row r="18" spans="2:22" ht="26.25" customHeight="1">
      <c r="B18" s="49"/>
      <c r="C18" s="50"/>
      <c r="D18" s="50"/>
      <c r="E18" s="50"/>
      <c r="F18" s="50"/>
      <c r="G18" s="50"/>
      <c r="H18" s="51"/>
      <c r="I18" s="52"/>
      <c r="J18" s="50"/>
      <c r="K18" s="52"/>
      <c r="L18" s="50"/>
      <c r="M18" s="50"/>
      <c r="N18" s="53"/>
      <c r="O18" s="117"/>
      <c r="P18" s="118"/>
      <c r="Q18" s="47"/>
      <c r="R18" s="111"/>
      <c r="S18" s="112"/>
      <c r="T18" s="2"/>
      <c r="U18" s="2"/>
      <c r="V18" s="2"/>
    </row>
    <row r="19" spans="2:22" ht="26.25" customHeight="1">
      <c r="B19" s="54"/>
      <c r="C19" s="55"/>
      <c r="D19" s="55"/>
      <c r="E19" s="55"/>
      <c r="F19" s="55"/>
      <c r="G19" s="56"/>
      <c r="H19" s="6"/>
      <c r="I19" s="57"/>
      <c r="J19" s="57"/>
      <c r="K19" s="57"/>
      <c r="L19" s="57"/>
      <c r="M19" s="57"/>
      <c r="N19" s="58"/>
      <c r="O19" s="113"/>
      <c r="P19" s="114"/>
      <c r="Q19" s="48"/>
      <c r="R19" s="111"/>
      <c r="S19" s="112"/>
      <c r="T19" s="2"/>
      <c r="U19" s="2"/>
      <c r="V19" s="2"/>
    </row>
    <row r="20" ht="33" customHeight="1"/>
    <row r="21" spans="2:38" ht="33" customHeight="1" thickBot="1">
      <c r="B21" s="32" t="s">
        <v>56</v>
      </c>
      <c r="C21" s="33" t="s">
        <v>42</v>
      </c>
      <c r="D21" s="34"/>
      <c r="E21" s="35" t="s">
        <v>43</v>
      </c>
      <c r="F21" s="36" t="s">
        <v>1</v>
      </c>
      <c r="G21" s="33" t="s">
        <v>19</v>
      </c>
      <c r="H21" s="37" t="s">
        <v>14</v>
      </c>
      <c r="I21" s="37" t="s">
        <v>57</v>
      </c>
      <c r="J21" s="38" t="s">
        <v>18</v>
      </c>
      <c r="K21" s="37" t="s">
        <v>10</v>
      </c>
      <c r="L21" s="33" t="s">
        <v>11</v>
      </c>
      <c r="M21" s="8" t="s">
        <v>13</v>
      </c>
      <c r="N21" s="33" t="s">
        <v>12</v>
      </c>
      <c r="O21" s="33" t="s">
        <v>2</v>
      </c>
      <c r="P21" s="33" t="s">
        <v>44</v>
      </c>
      <c r="Q21" s="37" t="s">
        <v>17</v>
      </c>
      <c r="R21" s="37" t="s">
        <v>15</v>
      </c>
      <c r="S21" s="37" t="s">
        <v>16</v>
      </c>
      <c r="T21" s="39"/>
      <c r="U21" s="40" t="s">
        <v>20</v>
      </c>
      <c r="V21" s="41"/>
      <c r="X21" s="14" t="s">
        <v>6</v>
      </c>
      <c r="Y21" s="14" t="s">
        <v>3</v>
      </c>
      <c r="Z21" s="14" t="s">
        <v>4</v>
      </c>
      <c r="AA21" s="14" t="s">
        <v>5</v>
      </c>
      <c r="AB21" s="14" t="s">
        <v>0</v>
      </c>
      <c r="AH21" s="14" t="s">
        <v>7</v>
      </c>
      <c r="AJ21" s="14" t="s">
        <v>7</v>
      </c>
      <c r="AK21" s="14" t="s">
        <v>8</v>
      </c>
      <c r="AL21" s="14" t="s">
        <v>7</v>
      </c>
    </row>
    <row r="22" spans="2:38" ht="30.75" customHeight="1" thickBot="1" thickTop="1">
      <c r="B22" s="72"/>
      <c r="C22" s="95"/>
      <c r="D22" s="101"/>
      <c r="E22" s="102"/>
      <c r="F22" s="99"/>
      <c r="G22" s="100"/>
      <c r="H22" s="136"/>
      <c r="I22" s="142"/>
      <c r="J22" s="133">
        <f>IF(K22&lt;&gt;"",IF($I$12="w",K22-$H$12-360*INT((K22-$H$12)/360),IF($I$12="e",K22+$H$12-360*INT((K22+$H$12)/360))),"")</f>
      </c>
      <c r="K22" s="11">
        <f>IF(M22&lt;&gt;"",360-((-AC22-AG22)-360*INT((-AC22-AG22)/360)),"")</f>
      </c>
      <c r="L22" s="133">
        <f>IF(M22&lt;&gt;"",AD22*COS(AG22*degree)-AF22,"")</f>
      </c>
      <c r="M22" s="99"/>
      <c r="N22" s="146">
        <f>IF(K22&lt;&gt;"",TIME(0,ROUND(AJ22,2),IF((AJ22-INT(AJ22))/0.5&lt;1,0,30)),"")</f>
      </c>
      <c r="O22" s="141"/>
      <c r="P22" s="108"/>
      <c r="Q22" s="110">
        <f>R7</f>
        <v>0</v>
      </c>
      <c r="R22" s="109">
        <f>$R$5*AJ22/60</f>
        <v>0</v>
      </c>
      <c r="S22" s="109">
        <f>R7-R22</f>
        <v>0</v>
      </c>
      <c r="T22" s="5"/>
      <c r="U22" s="4">
        <f>ABS(AG22)</f>
        <v>0</v>
      </c>
      <c r="V22" s="3">
        <f>IF(AG22&lt;&gt;0,IF(AG22&gt;0,"Port","Starb'd"),"")</f>
      </c>
      <c r="X22" s="14">
        <f>IF($I$12="w",G22+$H$12-360*INT((G22+$H$12)/360),IF($I$12="e",G22-$H$12-360*INT((G22-$H$12)/360)))</f>
        <v>3</v>
      </c>
      <c r="Y22" s="14">
        <f>IF($H$12&lt;&gt;"",$H$12,0)</f>
        <v>3</v>
      </c>
      <c r="Z22" s="14">
        <f>IF(H22&lt;&gt;"",H22,0)</f>
        <v>0</v>
      </c>
      <c r="AA22" s="14">
        <f>IF(I22&lt;&gt;"",I22,0)</f>
        <v>0</v>
      </c>
      <c r="AB22" s="14">
        <f>360-MOD(-Z22-Y22,360)</f>
        <v>3</v>
      </c>
      <c r="AC22" s="14">
        <f>IF(X22&lt;&gt;"",X22,0)</f>
        <v>3</v>
      </c>
      <c r="AD22" s="14">
        <f>IF(F22&lt;&gt;"",F22,0)</f>
        <v>0</v>
      </c>
      <c r="AE22" s="14">
        <f>AA22*SIN((AB22-AC22)*degree)</f>
        <v>0</v>
      </c>
      <c r="AF22" s="14">
        <f>AA22*COS((AB22-AC22)*degree)</f>
        <v>0</v>
      </c>
      <c r="AG22" s="14">
        <f>IF(AD22&lt;&gt;0,ASIN(AE22/AD22)/degree,0)</f>
        <v>0</v>
      </c>
      <c r="AH22" s="14">
        <v>0</v>
      </c>
      <c r="AI22" s="14">
        <f>R7</f>
        <v>0</v>
      </c>
      <c r="AJ22" s="14">
        <f>IF(AND(L22&lt;&gt;"",L22&lt;&gt;0),M22/L22*60,0)</f>
        <v>0</v>
      </c>
      <c r="AL22" s="14">
        <f>TIME(0,AH22,0)</f>
        <v>0</v>
      </c>
    </row>
    <row r="23" spans="2:38" ht="30.75" customHeight="1">
      <c r="B23" s="80"/>
      <c r="C23" s="96"/>
      <c r="D23" s="103"/>
      <c r="E23" s="104"/>
      <c r="F23" s="99"/>
      <c r="G23" s="100"/>
      <c r="H23" s="137"/>
      <c r="I23" s="142"/>
      <c r="J23" s="133"/>
      <c r="K23" s="12">
        <f>IF(K22&lt;&gt;"",ROUND(K22/5,0)*5,"")</f>
      </c>
      <c r="L23" s="133"/>
      <c r="M23" s="99"/>
      <c r="N23" s="146"/>
      <c r="O23" s="141"/>
      <c r="P23" s="108"/>
      <c r="Q23" s="110"/>
      <c r="R23" s="109"/>
      <c r="S23" s="109"/>
      <c r="T23" s="42"/>
      <c r="U23" s="42"/>
      <c r="V23" s="42"/>
      <c r="AL23" s="14"/>
    </row>
    <row r="24" spans="2:38" ht="30.75" customHeight="1" thickBot="1">
      <c r="B24" s="81"/>
      <c r="C24" s="95"/>
      <c r="D24" s="101"/>
      <c r="E24" s="102"/>
      <c r="F24" s="99"/>
      <c r="G24" s="100"/>
      <c r="H24" s="138"/>
      <c r="I24" s="144"/>
      <c r="J24" s="133">
        <f>IF(K24&lt;&gt;"",IF($I$12="w",K24-$H$12-360*INT((K24-$H$12)/360),IF($I$12="e",K24+$H$12-360*INT((K24+$H$12)/360))),"")</f>
      </c>
      <c r="K24" s="11">
        <f>IF(M24&lt;&gt;"",360-((-AC24-AG24)-360*INT((-AC24-AG24)/360)),"")</f>
      </c>
      <c r="L24" s="133">
        <f>IF(M24&lt;&gt;"",AD24*COS(AG24*degree)-AF24,"")</f>
      </c>
      <c r="M24" s="99"/>
      <c r="N24" s="146">
        <f>IF(K24&lt;&gt;"",TIME(0,ROUND(AJ24,2),IF((AJ24-INT(AJ24))/0.5&lt;1,0,30)),"")</f>
      </c>
      <c r="O24" s="141"/>
      <c r="P24" s="108"/>
      <c r="Q24" s="143"/>
      <c r="R24" s="109">
        <f>IF(AJ24&gt;0,$R$5*AJ24/60,"")</f>
      </c>
      <c r="S24" s="109">
        <f>IF(R24="","",IF(Q24&lt;&gt;"",Q24,S22-R24))</f>
      </c>
      <c r="T24" s="5"/>
      <c r="U24" s="4">
        <f>ABS(AG24)</f>
        <v>0</v>
      </c>
      <c r="V24" s="3">
        <f>IF(AG24&lt;&gt;0,IF(AG24&gt;0,"Port","Starb'd"),"")</f>
      </c>
      <c r="X24" s="14">
        <f>IF($I$12="w",G24+$H$12-360*INT((G24+$H$12)/360),IF($I$12="e",G24-$H$12-360*INT((G24-$H$12)/360)))</f>
        <v>3</v>
      </c>
      <c r="Y24" s="14">
        <f>IF($H$12&lt;&gt;"",$H$12,0)</f>
        <v>3</v>
      </c>
      <c r="Z24" s="14">
        <f>IF(H24&lt;&gt;"",H24,0)</f>
        <v>0</v>
      </c>
      <c r="AA24" s="14">
        <f>IF(I24&lt;&gt;"",I24,0)</f>
        <v>0</v>
      </c>
      <c r="AB24" s="14">
        <f>360-MOD(-Z24-Y24,360)</f>
        <v>3</v>
      </c>
      <c r="AC24" s="14">
        <f>IF(X24&lt;&gt;"",X24,0)</f>
        <v>3</v>
      </c>
      <c r="AD24" s="14">
        <f>IF(F24&lt;&gt;"",F24,0)</f>
        <v>0</v>
      </c>
      <c r="AE24" s="14">
        <f>AA24*SIN((AB24-AC24)*degree)</f>
        <v>0</v>
      </c>
      <c r="AF24" s="14">
        <f>AA24*COS((AB24-AC24)*degree)</f>
        <v>0</v>
      </c>
      <c r="AG24" s="14">
        <f>IF(AD24&lt;&gt;0,ASIN(AE24/AD24)/degree,0)</f>
        <v>0</v>
      </c>
      <c r="AH24" s="14">
        <v>0</v>
      </c>
      <c r="AI24" s="14">
        <f>Q24</f>
        <v>0</v>
      </c>
      <c r="AJ24" s="14">
        <f>IF(AND(L24&lt;&gt;"",L24&lt;&gt;0),M24/L24*60,0)</f>
        <v>0</v>
      </c>
      <c r="AL24" s="14">
        <f>TIME(0,AH24,0)</f>
        <v>0</v>
      </c>
    </row>
    <row r="25" spans="2:38" ht="30.75" customHeight="1" thickBot="1">
      <c r="B25" s="82"/>
      <c r="C25" s="96"/>
      <c r="D25" s="103"/>
      <c r="E25" s="104"/>
      <c r="F25" s="99"/>
      <c r="G25" s="100"/>
      <c r="H25" s="139"/>
      <c r="I25" s="145"/>
      <c r="J25" s="133"/>
      <c r="K25" s="12">
        <f>IF(K24&lt;&gt;"",ROUND(K24/5,0)*5,"")</f>
      </c>
      <c r="L25" s="133"/>
      <c r="M25" s="99"/>
      <c r="N25" s="146"/>
      <c r="O25" s="141"/>
      <c r="P25" s="108"/>
      <c r="Q25" s="143"/>
      <c r="R25" s="109"/>
      <c r="S25" s="109"/>
      <c r="T25" s="42"/>
      <c r="U25" s="42"/>
      <c r="V25" s="42"/>
      <c r="AL25" s="14"/>
    </row>
    <row r="26" spans="2:38" ht="30.75" customHeight="1" thickBot="1">
      <c r="B26" s="82"/>
      <c r="C26" s="95"/>
      <c r="D26" s="101"/>
      <c r="E26" s="102"/>
      <c r="F26" s="99"/>
      <c r="G26" s="100"/>
      <c r="H26" s="138"/>
      <c r="I26" s="144"/>
      <c r="J26" s="133">
        <f>IF(K26&lt;&gt;"",IF($I$12="w",K26-$H$12-360*INT((K26-$H$12)/360),IF($I$12="e",K26+$H$12-360*INT((K26+$H$12)/360))),"")</f>
      </c>
      <c r="K26" s="11">
        <f>IF(M26&lt;&gt;"",360-((-AC26-AG26)-360*INT((-AC26-AG26)/360)),"")</f>
      </c>
      <c r="L26" s="133">
        <f>IF(M26&lt;&gt;"",AD26*COS(AG26*degree)-AF26,"")</f>
      </c>
      <c r="M26" s="99"/>
      <c r="N26" s="146">
        <f>IF(K26&lt;&gt;"",TIME(0,ROUND(AJ26,2),IF((AJ26-INT(AJ26))/0.5&lt;1,0,30)),"")</f>
      </c>
      <c r="O26" s="148"/>
      <c r="P26" s="147"/>
      <c r="Q26" s="143"/>
      <c r="R26" s="109">
        <f>IF(AJ26&gt;0,$R$5*AJ26/60,"")</f>
      </c>
      <c r="S26" s="109">
        <f>IF(R26="","",IF(Q26&lt;&gt;"",Q26,S24-R26))</f>
      </c>
      <c r="T26" s="5"/>
      <c r="U26" s="4">
        <f>ABS(AG26)</f>
        <v>0</v>
      </c>
      <c r="V26" s="3">
        <f>IF(AG26&lt;&gt;0,IF(AG26&gt;0,"Port","Starb'd"),"")</f>
      </c>
      <c r="X26" s="14">
        <f>IF($I$12="w",G26+$H$12-360*INT((G26+$H$12)/360),IF($I$12="e",G26-$H$12-360*INT((G26-$H$12)/360)))</f>
        <v>3</v>
      </c>
      <c r="Y26" s="14">
        <f>IF($H$12&lt;&gt;"",$H$12,0)</f>
        <v>3</v>
      </c>
      <c r="Z26" s="14">
        <f>IF(H26&lt;&gt;"",H26,0)</f>
        <v>0</v>
      </c>
      <c r="AA26" s="14">
        <f>IF(I26&lt;&gt;"",I26,0)</f>
        <v>0</v>
      </c>
      <c r="AB26" s="14">
        <f>360-MOD(-Z26-Y26,360)</f>
        <v>3</v>
      </c>
      <c r="AC26" s="14">
        <f>IF(X26&lt;&gt;"",X26,0)</f>
        <v>3</v>
      </c>
      <c r="AD26" s="14">
        <f>IF(F26&lt;&gt;"",F26,0)</f>
        <v>0</v>
      </c>
      <c r="AE26" s="14">
        <f>AA26*SIN((AB26-AC26)*degree)</f>
        <v>0</v>
      </c>
      <c r="AF26" s="14">
        <f>AA26*COS((AB26-AC26)*degree)</f>
        <v>0</v>
      </c>
      <c r="AG26" s="14">
        <f>IF(AD26&lt;&gt;0,ASIN(AE26/AD26)/degree,0)</f>
        <v>0</v>
      </c>
      <c r="AH26" s="14">
        <v>0</v>
      </c>
      <c r="AI26" s="14">
        <f>Q26</f>
        <v>0</v>
      </c>
      <c r="AJ26" s="14">
        <f>IF(AND(L26&lt;&gt;"",L26&lt;&gt;0),M26/L26*60,0)</f>
        <v>0</v>
      </c>
      <c r="AL26" s="14">
        <f>TIME(0,AH26,0)</f>
        <v>0</v>
      </c>
    </row>
    <row r="27" spans="2:38" ht="30.75" customHeight="1" thickBot="1">
      <c r="B27" s="82"/>
      <c r="C27" s="96"/>
      <c r="D27" s="103"/>
      <c r="E27" s="104"/>
      <c r="F27" s="99"/>
      <c r="G27" s="100"/>
      <c r="H27" s="139"/>
      <c r="I27" s="145"/>
      <c r="J27" s="133"/>
      <c r="K27" s="12">
        <f>IF(K26&lt;&gt;"",ROUND(K26/5,0)*5,"")</f>
      </c>
      <c r="L27" s="133"/>
      <c r="M27" s="99"/>
      <c r="N27" s="146"/>
      <c r="O27" s="148"/>
      <c r="P27" s="147"/>
      <c r="Q27" s="143"/>
      <c r="R27" s="109"/>
      <c r="S27" s="109"/>
      <c r="T27" s="42"/>
      <c r="U27" s="42"/>
      <c r="V27" s="42"/>
      <c r="AL27" s="14"/>
    </row>
    <row r="28" spans="2:38" ht="30.75" customHeight="1" thickBot="1">
      <c r="B28" s="82"/>
      <c r="C28" s="95"/>
      <c r="D28" s="101"/>
      <c r="E28" s="102"/>
      <c r="F28" s="99"/>
      <c r="G28" s="100"/>
      <c r="H28" s="138"/>
      <c r="I28" s="144"/>
      <c r="J28" s="133">
        <f>IF(K28&lt;&gt;"",IF($I$12="w",K28-$H$12-360*INT((K28-$H$12)/360),IF($I$12="e",K28+$H$12-360*INT((K28+$H$12)/360))),"")</f>
      </c>
      <c r="K28" s="11">
        <f>IF(M28&lt;&gt;"",360-((-AC28-AG28)-360*INT((-AC28-AG28)/360)),"")</f>
      </c>
      <c r="L28" s="133">
        <f>IF(M28&lt;&gt;"",AD28*COS(AG28*degree)-AF28,"")</f>
      </c>
      <c r="M28" s="99"/>
      <c r="N28" s="146">
        <f>IF(K28&lt;&gt;"",TIME(0,ROUND(AJ28,2),IF((AJ28-INT(AJ28))/0.5&lt;1,0,30)),"")</f>
      </c>
      <c r="O28" s="148"/>
      <c r="P28" s="147"/>
      <c r="Q28" s="143"/>
      <c r="R28" s="109">
        <f>IF(AJ28&gt;0,$R$5*AJ28/60,"")</f>
      </c>
      <c r="S28" s="109">
        <f>IF(R28="","",IF(Q28&lt;&gt;"",Q28,S26-R28))</f>
      </c>
      <c r="T28" s="5"/>
      <c r="U28" s="4">
        <f>ABS(AG28)</f>
        <v>0</v>
      </c>
      <c r="V28" s="3">
        <f>IF(AG28&lt;&gt;0,IF(AG28&gt;0,"Port","Starb'd"),"")</f>
      </c>
      <c r="X28" s="14">
        <f>IF($I$12="w",G28+$H$12-360*INT((G28+$H$12)/360),IF($I$12="e",G28-$H$12-360*INT((G28-$H$12)/360)))</f>
        <v>3</v>
      </c>
      <c r="Y28" s="14">
        <f>IF($H$12&lt;&gt;"",$H$12,0)</f>
        <v>3</v>
      </c>
      <c r="Z28" s="14">
        <f>IF(H28&lt;&gt;"",H28,0)</f>
        <v>0</v>
      </c>
      <c r="AA28" s="14">
        <f>IF(I28&lt;&gt;"",I28,0)</f>
        <v>0</v>
      </c>
      <c r="AB28" s="14">
        <f>360-MOD(-Z28-Y28,360)</f>
        <v>3</v>
      </c>
      <c r="AC28" s="14">
        <f>IF(X28&lt;&gt;"",X28,0)</f>
        <v>3</v>
      </c>
      <c r="AD28" s="14">
        <f>IF(F28&lt;&gt;"",F28,0)</f>
        <v>0</v>
      </c>
      <c r="AE28" s="14">
        <f>AA28*SIN((AB28-AC28)*degree)</f>
        <v>0</v>
      </c>
      <c r="AF28" s="14">
        <f>AA28*COS((AB28-AC28)*degree)</f>
        <v>0</v>
      </c>
      <c r="AG28" s="14">
        <f>IF(AD28&lt;&gt;0,ASIN(AE28/AD28)/degree,0)</f>
        <v>0</v>
      </c>
      <c r="AH28" s="14">
        <v>0</v>
      </c>
      <c r="AI28" s="14">
        <f>Q28</f>
        <v>0</v>
      </c>
      <c r="AJ28" s="14">
        <f>IF(AND(L28&lt;&gt;"",L28&lt;&gt;0),M28/L28*60,0)</f>
        <v>0</v>
      </c>
      <c r="AL28" s="14">
        <f>TIME(0,AH28,0)</f>
        <v>0</v>
      </c>
    </row>
    <row r="29" spans="2:38" ht="30.75" customHeight="1" thickBot="1">
      <c r="B29" s="82"/>
      <c r="C29" s="96"/>
      <c r="D29" s="103"/>
      <c r="E29" s="104"/>
      <c r="F29" s="99"/>
      <c r="G29" s="100"/>
      <c r="H29" s="139"/>
      <c r="I29" s="145"/>
      <c r="J29" s="133"/>
      <c r="K29" s="12">
        <f>IF(K28&lt;&gt;"",ROUND(K28/5,0)*5,"")</f>
      </c>
      <c r="L29" s="133"/>
      <c r="M29" s="99"/>
      <c r="N29" s="146"/>
      <c r="O29" s="148"/>
      <c r="P29" s="147"/>
      <c r="Q29" s="143"/>
      <c r="R29" s="109"/>
      <c r="S29" s="109"/>
      <c r="T29" s="42"/>
      <c r="U29" s="42"/>
      <c r="V29" s="42"/>
      <c r="AL29" s="14"/>
    </row>
    <row r="30" spans="2:38" ht="30.75" customHeight="1" thickBot="1">
      <c r="B30" s="82"/>
      <c r="C30" s="95"/>
      <c r="D30" s="101"/>
      <c r="E30" s="102"/>
      <c r="F30" s="99"/>
      <c r="G30" s="100"/>
      <c r="H30" s="138"/>
      <c r="I30" s="144"/>
      <c r="J30" s="133">
        <f>IF(K30&lt;&gt;"",IF($I$12="w",K30-$H$12-360*INT((K30-$H$12)/360),IF($I$12="e",K30+$H$12-360*INT((K30+$H$12)/360))),"")</f>
      </c>
      <c r="K30" s="11">
        <f>IF(M30&lt;&gt;"",360-((-AC30-AG30)-360*INT((-AC30-AG30)/360)),"")</f>
      </c>
      <c r="L30" s="133">
        <f>IF(M30&lt;&gt;"",AD30*COS(AG30*degree)-AF30,"")</f>
      </c>
      <c r="M30" s="99"/>
      <c r="N30" s="146">
        <f>IF(K30&lt;&gt;"",TIME(0,ROUND(AJ30,2),IF((AJ30-INT(AJ30))/0.5&lt;1,0,30)),"")</f>
      </c>
      <c r="O30" s="148"/>
      <c r="P30" s="147"/>
      <c r="Q30" s="143"/>
      <c r="R30" s="109">
        <f>IF(AJ30&gt;0,$R$5*AJ30/60,"")</f>
      </c>
      <c r="S30" s="109">
        <f>IF(R30="","",IF(Q30&lt;&gt;"",Q30,S28-R30))</f>
      </c>
      <c r="T30" s="5"/>
      <c r="U30" s="4">
        <f>ABS(AG30)</f>
        <v>0</v>
      </c>
      <c r="V30" s="3">
        <f>IF(AG30&lt;&gt;0,IF(AG30&gt;0,"Port","Starb'd"),"")</f>
      </c>
      <c r="X30" s="14">
        <f>IF($I$12="w",G30+$H$12-360*INT((G30+$H$12)/360),IF($I$12="e",G30-$H$12-360*INT((G30-$H$12)/360)))</f>
        <v>3</v>
      </c>
      <c r="Y30" s="14">
        <f>IF($H$12&lt;&gt;"",$H$12,0)</f>
        <v>3</v>
      </c>
      <c r="Z30" s="14">
        <f>IF(H30&lt;&gt;"",H30,0)</f>
        <v>0</v>
      </c>
      <c r="AA30" s="14">
        <f>IF(I30&lt;&gt;"",I30,0)</f>
        <v>0</v>
      </c>
      <c r="AB30" s="14">
        <f>360-MOD(-Z30-Y30,360)</f>
        <v>3</v>
      </c>
      <c r="AC30" s="14">
        <f>IF(X30&lt;&gt;"",X30,0)</f>
        <v>3</v>
      </c>
      <c r="AD30" s="14">
        <f>IF(F30&lt;&gt;"",F30,0)</f>
        <v>0</v>
      </c>
      <c r="AE30" s="14">
        <f>AA30*SIN((AB30-AC30)*degree)</f>
        <v>0</v>
      </c>
      <c r="AF30" s="14">
        <f>AA30*COS((AB30-AC30)*degree)</f>
        <v>0</v>
      </c>
      <c r="AG30" s="14">
        <f>IF(AD30&lt;&gt;0,ASIN(AE30/AD30)/degree,0)</f>
        <v>0</v>
      </c>
      <c r="AH30" s="14">
        <v>0</v>
      </c>
      <c r="AI30" s="14">
        <f>Q30</f>
        <v>0</v>
      </c>
      <c r="AJ30" s="14">
        <f>IF(AND(L30&lt;&gt;"",L30&lt;&gt;0),M30/L30*60,0)</f>
        <v>0</v>
      </c>
      <c r="AL30" s="14">
        <f>TIME(0,AH30,0)</f>
        <v>0</v>
      </c>
    </row>
    <row r="31" spans="2:38" ht="30.75" customHeight="1" thickBot="1">
      <c r="B31" s="82"/>
      <c r="C31" s="96"/>
      <c r="D31" s="103"/>
      <c r="E31" s="104"/>
      <c r="F31" s="99"/>
      <c r="G31" s="100"/>
      <c r="H31" s="139"/>
      <c r="I31" s="145"/>
      <c r="J31" s="133"/>
      <c r="K31" s="12">
        <f>IF(K30&lt;&gt;"",ROUND(K30/5,0)*5,"")</f>
      </c>
      <c r="L31" s="133"/>
      <c r="M31" s="99"/>
      <c r="N31" s="146"/>
      <c r="O31" s="148"/>
      <c r="P31" s="147"/>
      <c r="Q31" s="143"/>
      <c r="R31" s="109"/>
      <c r="S31" s="109"/>
      <c r="T31" s="42"/>
      <c r="U31" s="42"/>
      <c r="V31" s="42"/>
      <c r="AL31" s="14"/>
    </row>
    <row r="32" spans="2:38" ht="30.75" customHeight="1" thickBot="1">
      <c r="B32" s="82"/>
      <c r="C32" s="95"/>
      <c r="D32" s="101"/>
      <c r="E32" s="102"/>
      <c r="F32" s="99"/>
      <c r="G32" s="100"/>
      <c r="H32" s="138"/>
      <c r="I32" s="144"/>
      <c r="J32" s="133">
        <f>IF(K32&lt;&gt;"",IF($I$12="w",K32-$H$12-360*INT((K32-$H$12)/360),IF($I$12="e",K32+$H$12-360*INT((K32+$H$12)/360))),"")</f>
      </c>
      <c r="K32" s="11">
        <f>IF(M32&lt;&gt;"",360-((-AC32-AG32)-360*INT((-AC32-AG32)/360)),"")</f>
      </c>
      <c r="L32" s="133">
        <f>IF(M32&lt;&gt;"",AD32*COS(AG32*degree)-AF32,"")</f>
      </c>
      <c r="M32" s="99"/>
      <c r="N32" s="146">
        <f>IF(K32&lt;&gt;"",TIME(0,ROUND(AJ32,2),IF((AJ32-INT(AJ32))/0.5&lt;1,0,30)),"")</f>
      </c>
      <c r="O32" s="148"/>
      <c r="P32" s="147"/>
      <c r="Q32" s="143"/>
      <c r="R32" s="109">
        <f>IF(AJ32&gt;0,$R$5*AJ32/60,"")</f>
      </c>
      <c r="S32" s="109">
        <f>IF(R32="","",IF(Q32&lt;&gt;"",Q32,S30-R32))</f>
      </c>
      <c r="T32" s="5"/>
      <c r="U32" s="4">
        <f>ABS(AG32)</f>
        <v>0</v>
      </c>
      <c r="V32" s="3">
        <f>IF(AG32&lt;&gt;0,IF(AG32&gt;0,"Port","Starb'd"),"")</f>
      </c>
      <c r="X32" s="14">
        <f>IF($I$12="w",G32+$H$12-360*INT((G32+$H$12)/360),IF($I$12="e",G32-$H$12-360*INT((G32-$H$12)/360)))</f>
        <v>3</v>
      </c>
      <c r="Y32" s="14">
        <f>IF($H$12&lt;&gt;"",$H$12,0)</f>
        <v>3</v>
      </c>
      <c r="Z32" s="14">
        <f>IF(H32&lt;&gt;"",H32,0)</f>
        <v>0</v>
      </c>
      <c r="AA32" s="14">
        <f>IF(I32&lt;&gt;"",I32,0)</f>
        <v>0</v>
      </c>
      <c r="AB32" s="14">
        <f>360-MOD(-Z32-Y32,360)</f>
        <v>3</v>
      </c>
      <c r="AC32" s="14">
        <f>IF(X32&lt;&gt;"",X32,0)</f>
        <v>3</v>
      </c>
      <c r="AD32" s="14">
        <f>IF(F32&lt;&gt;"",F32,0)</f>
        <v>0</v>
      </c>
      <c r="AE32" s="14">
        <f>AA32*SIN((AB32-AC32)*degree)</f>
        <v>0</v>
      </c>
      <c r="AF32" s="14">
        <f>AA32*COS((AB32-AC32)*degree)</f>
        <v>0</v>
      </c>
      <c r="AG32" s="14">
        <f>IF(AD32&lt;&gt;0,ASIN(AE32/AD32)/degree,0)</f>
        <v>0</v>
      </c>
      <c r="AH32" s="14">
        <v>0</v>
      </c>
      <c r="AI32" s="14">
        <f>Q32</f>
        <v>0</v>
      </c>
      <c r="AJ32" s="14">
        <f>IF(AND(L32&lt;&gt;"",L32&lt;&gt;0),M32/L32*60,0)</f>
        <v>0</v>
      </c>
      <c r="AL32" s="14">
        <f>TIME(0,AH32,0)</f>
        <v>0</v>
      </c>
    </row>
    <row r="33" spans="2:38" ht="30.75" customHeight="1" thickBot="1">
      <c r="B33" s="65"/>
      <c r="C33" s="96"/>
      <c r="D33" s="103"/>
      <c r="E33" s="104"/>
      <c r="F33" s="99"/>
      <c r="G33" s="100"/>
      <c r="H33" s="139"/>
      <c r="I33" s="145"/>
      <c r="J33" s="133"/>
      <c r="K33" s="12">
        <f>IF(K32&lt;&gt;"",ROUND(K32/5,0)*5,"")</f>
      </c>
      <c r="L33" s="133"/>
      <c r="M33" s="99"/>
      <c r="N33" s="146"/>
      <c r="O33" s="148"/>
      <c r="P33" s="147"/>
      <c r="Q33" s="143"/>
      <c r="R33" s="109"/>
      <c r="S33" s="109"/>
      <c r="T33" s="42"/>
      <c r="U33" s="42"/>
      <c r="V33" s="42"/>
      <c r="AL33" s="14"/>
    </row>
    <row r="34" spans="2:38" ht="27.75" customHeight="1">
      <c r="B34" s="149" t="s">
        <v>45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1"/>
      <c r="T34" s="42"/>
      <c r="U34" s="42"/>
      <c r="V34" s="42"/>
      <c r="AL34" s="14"/>
    </row>
    <row r="35" spans="2:38" ht="27.75" customHeight="1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42"/>
      <c r="U35" s="42"/>
      <c r="V35" s="42"/>
      <c r="AL35" s="14"/>
    </row>
    <row r="36" spans="2:38" ht="27.75" customHeight="1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42"/>
      <c r="U36" s="42"/>
      <c r="V36" s="42"/>
      <c r="AL36" s="14"/>
    </row>
    <row r="37" spans="2:38" ht="27.75" customHeight="1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42"/>
      <c r="U37" s="42"/>
      <c r="V37" s="42"/>
      <c r="AL37" s="14"/>
    </row>
    <row r="38" spans="2:38" ht="27.75" customHeight="1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42"/>
      <c r="U38" s="42"/>
      <c r="V38" s="42"/>
      <c r="AL38" s="14"/>
    </row>
    <row r="39" spans="2:38" ht="27.75" customHeight="1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42"/>
      <c r="U39" s="42"/>
      <c r="V39" s="42"/>
      <c r="AL39" s="14"/>
    </row>
    <row r="40" spans="2:38" ht="27.75" customHeight="1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42"/>
      <c r="U40" s="42"/>
      <c r="V40" s="42"/>
      <c r="AL40" s="14"/>
    </row>
    <row r="41" spans="2:38" ht="27.75" customHeight="1"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42"/>
      <c r="U41" s="42"/>
      <c r="V41" s="42"/>
      <c r="AL41" s="14"/>
    </row>
    <row r="42" spans="2:38" ht="27.75" customHeight="1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/>
      <c r="T42" s="42"/>
      <c r="U42" s="42"/>
      <c r="V42" s="42"/>
      <c r="AL42" s="14"/>
    </row>
    <row r="43" spans="2:22" ht="12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 t="s">
        <v>24</v>
      </c>
      <c r="R43" s="31"/>
      <c r="S43" s="31"/>
      <c r="T43" s="31"/>
      <c r="U43" s="31"/>
      <c r="V43" s="31"/>
    </row>
    <row r="46" spans="3:22" ht="27" customHeight="1">
      <c r="C46" s="121" t="s">
        <v>21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  <c r="S46" s="43"/>
      <c r="T46" s="43"/>
      <c r="U46" s="43"/>
      <c r="V46" s="43"/>
    </row>
    <row r="47" spans="3:18" ht="30" customHeight="1">
      <c r="C47" s="124" t="s">
        <v>22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6"/>
    </row>
    <row r="48" spans="3:18" ht="20.25" customHeight="1">
      <c r="C48" s="127" t="s">
        <v>23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</row>
    <row r="51" ht="12.75">
      <c r="L51" s="44"/>
    </row>
    <row r="53" ht="12.75">
      <c r="N53" s="45"/>
    </row>
  </sheetData>
  <sheetProtection sheet="1" objects="1" scenarios="1"/>
  <mergeCells count="160">
    <mergeCell ref="O5:Q5"/>
    <mergeCell ref="R18:S18"/>
    <mergeCell ref="O18:P18"/>
    <mergeCell ref="R13:S13"/>
    <mergeCell ref="O15:P15"/>
    <mergeCell ref="O17:P17"/>
    <mergeCell ref="O4:S4"/>
    <mergeCell ref="O10:S10"/>
    <mergeCell ref="O11:S11"/>
    <mergeCell ref="H7:J7"/>
    <mergeCell ref="R8:S8"/>
    <mergeCell ref="R7:S7"/>
    <mergeCell ref="R6:S6"/>
    <mergeCell ref="R5:S5"/>
    <mergeCell ref="H9:N9"/>
    <mergeCell ref="H6:N6"/>
    <mergeCell ref="R28:R29"/>
    <mergeCell ref="S28:S29"/>
    <mergeCell ref="S26:S27"/>
    <mergeCell ref="Q26:Q27"/>
    <mergeCell ref="R26:R27"/>
    <mergeCell ref="R32:R33"/>
    <mergeCell ref="S32:S33"/>
    <mergeCell ref="S30:S31"/>
    <mergeCell ref="R30:R31"/>
    <mergeCell ref="B34:S34"/>
    <mergeCell ref="M32:M33"/>
    <mergeCell ref="N32:N33"/>
    <mergeCell ref="O32:O33"/>
    <mergeCell ref="P32:P33"/>
    <mergeCell ref="C32:C33"/>
    <mergeCell ref="F32:F33"/>
    <mergeCell ref="G32:G33"/>
    <mergeCell ref="H32:H33"/>
    <mergeCell ref="I32:I33"/>
    <mergeCell ref="J32:J33"/>
    <mergeCell ref="L32:L33"/>
    <mergeCell ref="O30:O31"/>
    <mergeCell ref="Q32:Q33"/>
    <mergeCell ref="L30:L31"/>
    <mergeCell ref="M30:M31"/>
    <mergeCell ref="N30:N31"/>
    <mergeCell ref="C30:C31"/>
    <mergeCell ref="F30:F31"/>
    <mergeCell ref="G30:G31"/>
    <mergeCell ref="H30:H31"/>
    <mergeCell ref="D30:E31"/>
    <mergeCell ref="Q28:Q29"/>
    <mergeCell ref="I30:I31"/>
    <mergeCell ref="J30:J31"/>
    <mergeCell ref="P30:P31"/>
    <mergeCell ref="Q30:Q31"/>
    <mergeCell ref="I28:I29"/>
    <mergeCell ref="J28:J29"/>
    <mergeCell ref="L28:L29"/>
    <mergeCell ref="M28:M29"/>
    <mergeCell ref="I26:I27"/>
    <mergeCell ref="J26:J27"/>
    <mergeCell ref="C26:C27"/>
    <mergeCell ref="P28:P29"/>
    <mergeCell ref="C28:C29"/>
    <mergeCell ref="F28:F29"/>
    <mergeCell ref="G28:G29"/>
    <mergeCell ref="H28:H29"/>
    <mergeCell ref="P24:P25"/>
    <mergeCell ref="O26:O27"/>
    <mergeCell ref="N28:N29"/>
    <mergeCell ref="O28:O29"/>
    <mergeCell ref="F26:F27"/>
    <mergeCell ref="G26:G27"/>
    <mergeCell ref="H26:H27"/>
    <mergeCell ref="R24:R25"/>
    <mergeCell ref="P26:P27"/>
    <mergeCell ref="M24:M25"/>
    <mergeCell ref="L26:L27"/>
    <mergeCell ref="M26:M27"/>
    <mergeCell ref="N26:N27"/>
    <mergeCell ref="N24:N25"/>
    <mergeCell ref="O22:O23"/>
    <mergeCell ref="I22:I23"/>
    <mergeCell ref="S24:S25"/>
    <mergeCell ref="Q24:Q25"/>
    <mergeCell ref="I24:I25"/>
    <mergeCell ref="J24:J25"/>
    <mergeCell ref="L24:L25"/>
    <mergeCell ref="M22:M23"/>
    <mergeCell ref="N22:N23"/>
    <mergeCell ref="O24:O25"/>
    <mergeCell ref="H22:H23"/>
    <mergeCell ref="H24:H25"/>
    <mergeCell ref="B2:S2"/>
    <mergeCell ref="S22:S23"/>
    <mergeCell ref="F12:G12"/>
    <mergeCell ref="F13:G13"/>
    <mergeCell ref="F14:G14"/>
    <mergeCell ref="F11:G11"/>
    <mergeCell ref="F10:G10"/>
    <mergeCell ref="C22:C23"/>
    <mergeCell ref="C46:R46"/>
    <mergeCell ref="C47:R47"/>
    <mergeCell ref="C48:R48"/>
    <mergeCell ref="O12:S12"/>
    <mergeCell ref="J22:J23"/>
    <mergeCell ref="L22:L23"/>
    <mergeCell ref="F22:F23"/>
    <mergeCell ref="G22:G23"/>
    <mergeCell ref="H13:I13"/>
    <mergeCell ref="H14:I14"/>
    <mergeCell ref="F8:G8"/>
    <mergeCell ref="O13:P13"/>
    <mergeCell ref="O14:P14"/>
    <mergeCell ref="O16:P16"/>
    <mergeCell ref="H11:I11"/>
    <mergeCell ref="J11:K11"/>
    <mergeCell ref="L11:M11"/>
    <mergeCell ref="H10:I10"/>
    <mergeCell ref="R9:S9"/>
    <mergeCell ref="P22:P23"/>
    <mergeCell ref="R22:R23"/>
    <mergeCell ref="Q22:Q23"/>
    <mergeCell ref="R14:S14"/>
    <mergeCell ref="R15:S15"/>
    <mergeCell ref="R16:S16"/>
    <mergeCell ref="R19:S19"/>
    <mergeCell ref="O19:P19"/>
    <mergeCell ref="R17:S17"/>
    <mergeCell ref="C4:F4"/>
    <mergeCell ref="C6:E6"/>
    <mergeCell ref="F6:G6"/>
    <mergeCell ref="F5:G5"/>
    <mergeCell ref="C5:E5"/>
    <mergeCell ref="D32:E33"/>
    <mergeCell ref="D28:E29"/>
    <mergeCell ref="D22:E23"/>
    <mergeCell ref="D24:E25"/>
    <mergeCell ref="D26:E27"/>
    <mergeCell ref="C11:E11"/>
    <mergeCell ref="C12:E12"/>
    <mergeCell ref="F24:F25"/>
    <mergeCell ref="G24:G25"/>
    <mergeCell ref="H5:N5"/>
    <mergeCell ref="C7:E7"/>
    <mergeCell ref="H8:N8"/>
    <mergeCell ref="B31:B32"/>
    <mergeCell ref="F7:G7"/>
    <mergeCell ref="C10:E10"/>
    <mergeCell ref="C9:E9"/>
    <mergeCell ref="C8:E8"/>
    <mergeCell ref="F9:G9"/>
    <mergeCell ref="C24:C25"/>
    <mergeCell ref="B23:B24"/>
    <mergeCell ref="B25:B26"/>
    <mergeCell ref="B27:B28"/>
    <mergeCell ref="B29:B30"/>
    <mergeCell ref="B38:S38"/>
    <mergeCell ref="B39:S39"/>
    <mergeCell ref="B40:S40"/>
    <mergeCell ref="B35:S35"/>
    <mergeCell ref="B36:S36"/>
    <mergeCell ref="B37:S37"/>
  </mergeCells>
  <conditionalFormatting sqref="S22:S23">
    <cfRule type="cellIs" priority="1" dxfId="0" operator="lessThan" stopIfTrue="1">
      <formula>$R$8</formula>
    </cfRule>
  </conditionalFormatting>
  <printOptions/>
  <pageMargins left="0.1968503937007874" right="0.2362204724409449" top="0.1968503937007874" bottom="0.1968503937007874" header="0.1968503937007874" footer="0.1968503937007874"/>
  <pageSetup fitToHeight="1" fitToWidth="1" horizontalDpi="720" verticalDpi="72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planning spreadsheet</dc:title>
  <dc:subject>Flight planning</dc:subject>
  <dc:creator>Alasdair Arthur</dc:creator>
  <cp:keywords>Flight planning</cp:keywords>
  <dc:description/>
  <cp:lastModifiedBy>Alasdair Arthur</cp:lastModifiedBy>
  <cp:lastPrinted>2001-12-30T07:24:50Z</cp:lastPrinted>
  <dcterms:created xsi:type="dcterms:W3CDTF">2001-06-14T11:08:33Z</dcterms:created>
  <dcterms:modified xsi:type="dcterms:W3CDTF">2001-12-31T19:17:14Z</dcterms:modified>
  <cp:category/>
  <cp:version/>
  <cp:contentType/>
  <cp:contentStatus/>
</cp:coreProperties>
</file>